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BM_ADMIN\Documents\GitHub\Surveillance\Complaints\Machine_Learning\ml.trend-detection\docs\"/>
    </mc:Choice>
  </mc:AlternateContent>
  <bookViews>
    <workbookView xWindow="0" yWindow="0" windowWidth="23040" windowHeight="8784"/>
  </bookViews>
  <sheets>
    <sheet name="trend risk score calculator" sheetId="1" r:id="rId1"/>
  </sheets>
  <definedNames>
    <definedName name="count_weight">'trend risk score calculator'!$C$4</definedName>
    <definedName name="grad_weight">'trend risk score calculator'!$C$5</definedName>
    <definedName name="max_count">'trend risk score calculator'!$C$2</definedName>
    <definedName name="max_grad">'trend risk score calculator'!$C$3</definedName>
    <definedName name="max_risk">'trend risk score calculator'!$C$1</definedName>
    <definedName name="mono_weight">'trend risk score calculator'!$B$6</definedName>
    <definedName name="monotone_weight">'trend risk score calculator'!$C$6</definedName>
    <definedName name="risk_weights">'trend risk score calculator'!$C$4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G22" i="1" s="1"/>
  <c r="M22" i="1" s="1"/>
  <c r="C21" i="1"/>
  <c r="G21" i="1" s="1"/>
  <c r="E16" i="1"/>
  <c r="F16" i="1"/>
  <c r="G16" i="1"/>
  <c r="H16" i="1"/>
  <c r="I16" i="1"/>
  <c r="J16" i="1"/>
  <c r="E17" i="1"/>
  <c r="F17" i="1"/>
  <c r="L17" i="1" s="1"/>
  <c r="G17" i="1"/>
  <c r="M17" i="1" s="1"/>
  <c r="H17" i="1"/>
  <c r="I17" i="1"/>
  <c r="J17" i="1"/>
  <c r="E18" i="1"/>
  <c r="F18" i="1"/>
  <c r="G18" i="1"/>
  <c r="H18" i="1"/>
  <c r="I18" i="1"/>
  <c r="J18" i="1"/>
  <c r="E19" i="1"/>
  <c r="F19" i="1"/>
  <c r="G19" i="1"/>
  <c r="H19" i="1"/>
  <c r="I19" i="1"/>
  <c r="J19" i="1"/>
  <c r="E21" i="1"/>
  <c r="F21" i="1"/>
  <c r="H21" i="1"/>
  <c r="I21" i="1"/>
  <c r="J21" i="1"/>
  <c r="E22" i="1"/>
  <c r="F22" i="1"/>
  <c r="H22" i="1"/>
  <c r="I22" i="1"/>
  <c r="J22" i="1"/>
  <c r="E23" i="1"/>
  <c r="F23" i="1"/>
  <c r="G23" i="1"/>
  <c r="H23" i="1"/>
  <c r="I23" i="1"/>
  <c r="J23" i="1"/>
  <c r="M23" i="1" s="1"/>
  <c r="E24" i="1"/>
  <c r="F24" i="1"/>
  <c r="G24" i="1"/>
  <c r="H24" i="1"/>
  <c r="I24" i="1"/>
  <c r="J24" i="1"/>
  <c r="E25" i="1"/>
  <c r="F25" i="1"/>
  <c r="L25" i="1" s="1"/>
  <c r="G25" i="1"/>
  <c r="H25" i="1"/>
  <c r="I25" i="1"/>
  <c r="J25" i="1"/>
  <c r="E26" i="1"/>
  <c r="F26" i="1"/>
  <c r="G26" i="1"/>
  <c r="H26" i="1"/>
  <c r="I26" i="1"/>
  <c r="J26" i="1"/>
  <c r="E9" i="1"/>
  <c r="G9" i="1"/>
  <c r="H9" i="1"/>
  <c r="I9" i="1"/>
  <c r="J9" i="1"/>
  <c r="E10" i="1"/>
  <c r="F10" i="1" s="1"/>
  <c r="L10" i="1" s="1"/>
  <c r="G10" i="1"/>
  <c r="H10" i="1"/>
  <c r="I10" i="1"/>
  <c r="J10" i="1"/>
  <c r="E11" i="1"/>
  <c r="F11" i="1"/>
  <c r="G11" i="1"/>
  <c r="H11" i="1"/>
  <c r="I11" i="1"/>
  <c r="J11" i="1"/>
  <c r="E12" i="1"/>
  <c r="F12" i="1" s="1"/>
  <c r="G12" i="1"/>
  <c r="H12" i="1"/>
  <c r="K12" i="1" s="1"/>
  <c r="I12" i="1"/>
  <c r="J12" i="1"/>
  <c r="E13" i="1"/>
  <c r="G13" i="1"/>
  <c r="H13" i="1"/>
  <c r="I13" i="1"/>
  <c r="J13" i="1"/>
  <c r="E14" i="1"/>
  <c r="G14" i="1"/>
  <c r="H14" i="1"/>
  <c r="I14" i="1"/>
  <c r="J14" i="1"/>
  <c r="F9" i="1"/>
  <c r="L18" i="1" l="1"/>
  <c r="K17" i="1"/>
  <c r="L23" i="1"/>
  <c r="K23" i="1"/>
  <c r="N23" i="1" s="1"/>
  <c r="O23" i="1" s="1"/>
  <c r="L24" i="1"/>
  <c r="K22" i="1"/>
  <c r="M24" i="1"/>
  <c r="K21" i="1"/>
  <c r="M13" i="1"/>
  <c r="M10" i="1"/>
  <c r="L26" i="1"/>
  <c r="M25" i="1"/>
  <c r="L21" i="1"/>
  <c r="M16" i="1"/>
  <c r="M26" i="1"/>
  <c r="K24" i="1"/>
  <c r="M19" i="1"/>
  <c r="K18" i="1"/>
  <c r="K26" i="1"/>
  <c r="M21" i="1"/>
  <c r="M18" i="1"/>
  <c r="L12" i="1"/>
  <c r="L16" i="1"/>
  <c r="L19" i="1"/>
  <c r="K25" i="1"/>
  <c r="K19" i="1"/>
  <c r="L9" i="1"/>
  <c r="L22" i="1"/>
  <c r="K16" i="1"/>
  <c r="N18" i="1"/>
  <c r="O18" i="1" s="1"/>
  <c r="N17" i="1"/>
  <c r="O17" i="1" s="1"/>
  <c r="N24" i="1"/>
  <c r="O24" i="1" s="1"/>
  <c r="K9" i="1"/>
  <c r="M14" i="1"/>
  <c r="M11" i="1"/>
  <c r="K14" i="1"/>
  <c r="K11" i="1"/>
  <c r="L11" i="1"/>
  <c r="M12" i="1"/>
  <c r="N12" i="1" s="1"/>
  <c r="O12" i="1" s="1"/>
  <c r="M9" i="1"/>
  <c r="K13" i="1"/>
  <c r="F14" i="1"/>
  <c r="L14" i="1" s="1"/>
  <c r="F13" i="1"/>
  <c r="L13" i="1" s="1"/>
  <c r="K10" i="1"/>
  <c r="N10" i="1" s="1"/>
  <c r="O10" i="1" s="1"/>
  <c r="N16" i="1" l="1"/>
  <c r="O16" i="1" s="1"/>
  <c r="N22" i="1"/>
  <c r="O22" i="1" s="1"/>
  <c r="N21" i="1"/>
  <c r="O21" i="1" s="1"/>
  <c r="N19" i="1"/>
  <c r="O19" i="1" s="1"/>
  <c r="N25" i="1"/>
  <c r="O25" i="1" s="1"/>
  <c r="N26" i="1"/>
  <c r="O26" i="1" s="1"/>
  <c r="N9" i="1"/>
  <c r="O9" i="1" s="1"/>
  <c r="N14" i="1"/>
  <c r="O14" i="1" s="1"/>
  <c r="N11" i="1"/>
  <c r="O11" i="1" s="1"/>
  <c r="N13" i="1"/>
  <c r="O13" i="1" s="1"/>
</calcChain>
</file>

<file path=xl/sharedStrings.xml><?xml version="1.0" encoding="utf-8"?>
<sst xmlns="http://schemas.openxmlformats.org/spreadsheetml/2006/main" count="21" uniqueCount="20">
  <si>
    <t>x^w1</t>
  </si>
  <si>
    <t>x^w2</t>
  </si>
  <si>
    <t>x^w3</t>
  </si>
  <si>
    <t>product</t>
  </si>
  <si>
    <t>gradient</t>
  </si>
  <si>
    <t>Constants</t>
  </si>
  <si>
    <t>MAX_RISK</t>
  </si>
  <si>
    <t>MAX_COUNT</t>
  </si>
  <si>
    <t>MAX_GRAD</t>
  </si>
  <si>
    <t>Count</t>
  </si>
  <si>
    <t>count log normalised</t>
  </si>
  <si>
    <t>gradient log normalised</t>
  </si>
  <si>
    <t>count weight</t>
  </si>
  <si>
    <t>gradient weight</t>
  </si>
  <si>
    <t>montotone weight</t>
  </si>
  <si>
    <t>monotone score</t>
  </si>
  <si>
    <t>Count_weight</t>
  </si>
  <si>
    <t>gradient_weight</t>
  </si>
  <si>
    <t>monotone_weight</t>
  </si>
  <si>
    <t>risk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</si>
</sst>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22">
    <xf numFmtId="0" fontId="0" fillId="0" borderId="0" xfId="0"/>
    <xf numFmtId="2" fontId="0" fillId="0" borderId="0" xfId="0" applyNumberFormat="1"/>
    <xf numFmtId="2" fontId="4" fillId="0" borderId="1" xfId="0" applyNumberFormat="1" applyFont="1" applyBorder="1"/>
    <xf numFmtId="0" fontId="4" fillId="0" borderId="1" xfId="0" applyFont="1" applyBorder="1"/>
    <xf numFmtId="2" fontId="0" fillId="0" borderId="1" xfId="0" applyNumberFormat="1" applyBorder="1"/>
    <xf numFmtId="0" fontId="0" fillId="0" borderId="1" xfId="0" applyBorder="1"/>
    <xf numFmtId="0" fontId="4" fillId="0" borderId="0" xfId="0" applyFont="1"/>
    <xf numFmtId="0" fontId="2" fillId="2" borderId="1" xfId="1" applyBorder="1"/>
    <xf numFmtId="2" fontId="2" fillId="2" borderId="1" xfId="1" applyNumberFormat="1" applyBorder="1"/>
    <xf numFmtId="3" fontId="3" fillId="3" borderId="1" xfId="2" applyNumberFormat="1" applyBorder="1"/>
    <xf numFmtId="0" fontId="3" fillId="3" borderId="1" xfId="2" applyNumberFormat="1" applyBorder="1"/>
    <xf numFmtId="0" fontId="0" fillId="0" borderId="1" xfId="0" applyFill="1" applyBorder="1"/>
    <xf numFmtId="0" fontId="4" fillId="0" borderId="0" xfId="0" applyFont="1" applyFill="1" applyBorder="1"/>
    <xf numFmtId="0" fontId="4" fillId="0" borderId="1" xfId="0" applyFont="1" applyFill="1" applyBorder="1"/>
    <xf numFmtId="2" fontId="0" fillId="0" borderId="1" xfId="0" applyNumberFormat="1" applyFont="1" applyBorder="1"/>
    <xf numFmtId="2" fontId="0" fillId="0" borderId="1" xfId="0" applyNumberFormat="1" applyFont="1" applyBorder="1" applyAlignment="1">
      <alignment horizontal="center"/>
    </xf>
    <xf numFmtId="2" fontId="0" fillId="0" borderId="2" xfId="0" applyNumberFormat="1" applyFont="1" applyBorder="1"/>
    <xf numFmtId="0" fontId="0" fillId="0" borderId="0" xfId="0" applyFill="1"/>
    <xf numFmtId="2" fontId="0" fillId="0" borderId="2" xfId="0" applyNumberFormat="1" applyFont="1" applyFill="1" applyBorder="1"/>
    <xf numFmtId="1" fontId="0" fillId="0" borderId="0" xfId="0" applyNumberFormat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1" fillId="4" borderId="1" xfId="3" applyNumberFormat="1" applyFont="1" applyBorder="1" applyAlignment="1">
      <alignment horizontal="center"/>
    </xf>
  </cellXfs>
  <cellStyles count="4">
    <cellStyle name="40% - Accent1" xfId="3" builtinId="31"/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="80" zoomScaleNormal="80" workbookViewId="0">
      <selection activeCell="E1" sqref="E1"/>
    </sheetView>
  </sheetViews>
  <sheetFormatPr defaultRowHeight="14.4" x14ac:dyDescent="0.3"/>
  <cols>
    <col min="2" max="2" width="17.21875" bestFit="1" customWidth="1"/>
    <col min="3" max="3" width="15.109375" bestFit="1" customWidth="1"/>
    <col min="4" max="4" width="2" customWidth="1"/>
    <col min="5" max="5" width="19.6640625" customWidth="1"/>
    <col min="6" max="6" width="22.33203125" style="1" customWidth="1"/>
    <col min="7" max="7" width="15.109375" style="1" bestFit="1" customWidth="1"/>
    <col min="14" max="14" width="8.88671875" style="17"/>
    <col min="15" max="15" width="11.109375" style="19" customWidth="1"/>
    <col min="16" max="16" width="11.109375" customWidth="1"/>
    <col min="17" max="17" width="21.44140625" customWidth="1"/>
    <col min="18" max="18" width="16.77734375" customWidth="1"/>
    <col min="20" max="20" width="9.88671875" customWidth="1"/>
    <col min="21" max="21" width="12.88671875" customWidth="1"/>
  </cols>
  <sheetData>
    <row r="1" spans="1:16" x14ac:dyDescent="0.3">
      <c r="A1" s="6" t="s">
        <v>5</v>
      </c>
      <c r="B1" s="5" t="s">
        <v>6</v>
      </c>
      <c r="C1" s="9">
        <v>85</v>
      </c>
    </row>
    <row r="2" spans="1:16" x14ac:dyDescent="0.3">
      <c r="B2" s="5" t="s">
        <v>7</v>
      </c>
      <c r="C2" s="9">
        <v>1000000</v>
      </c>
    </row>
    <row r="3" spans="1:16" x14ac:dyDescent="0.3">
      <c r="B3" s="5" t="s">
        <v>8</v>
      </c>
      <c r="C3" s="9">
        <v>100</v>
      </c>
    </row>
    <row r="4" spans="1:16" x14ac:dyDescent="0.3">
      <c r="B4" s="5" t="s">
        <v>16</v>
      </c>
      <c r="C4" s="10">
        <v>0.7</v>
      </c>
    </row>
    <row r="5" spans="1:16" x14ac:dyDescent="0.3">
      <c r="B5" s="11" t="s">
        <v>17</v>
      </c>
      <c r="C5" s="10">
        <v>0.3</v>
      </c>
    </row>
    <row r="6" spans="1:16" x14ac:dyDescent="0.3">
      <c r="B6" s="11" t="s">
        <v>18</v>
      </c>
      <c r="C6" s="10">
        <v>0.1</v>
      </c>
    </row>
    <row r="8" spans="1:16" x14ac:dyDescent="0.3">
      <c r="A8" s="3" t="s">
        <v>9</v>
      </c>
      <c r="B8" s="2" t="s">
        <v>4</v>
      </c>
      <c r="C8" s="2" t="s">
        <v>15</v>
      </c>
      <c r="D8" s="2"/>
      <c r="E8" s="3" t="s">
        <v>10</v>
      </c>
      <c r="F8" s="2" t="s">
        <v>11</v>
      </c>
      <c r="G8" s="2" t="s">
        <v>15</v>
      </c>
      <c r="H8" s="2" t="s">
        <v>12</v>
      </c>
      <c r="I8" s="2" t="s">
        <v>13</v>
      </c>
      <c r="J8" s="2" t="s">
        <v>14</v>
      </c>
      <c r="K8" s="3" t="s">
        <v>0</v>
      </c>
      <c r="L8" s="3" t="s">
        <v>1</v>
      </c>
      <c r="M8" s="3" t="s">
        <v>2</v>
      </c>
      <c r="N8" s="13" t="s">
        <v>3</v>
      </c>
      <c r="O8" s="20" t="s">
        <v>19</v>
      </c>
      <c r="P8" s="12"/>
    </row>
    <row r="9" spans="1:16" x14ac:dyDescent="0.3">
      <c r="A9" s="7">
        <v>1</v>
      </c>
      <c r="B9" s="8">
        <v>100</v>
      </c>
      <c r="C9" s="8">
        <v>0.75</v>
      </c>
      <c r="D9" s="4"/>
      <c r="E9" s="16">
        <f>LOG10(A9)/LOG10(max_count)</f>
        <v>0</v>
      </c>
      <c r="F9" s="16">
        <f>LOG10(B9)/LOG10(max_grad)</f>
        <v>1</v>
      </c>
      <c r="G9" s="16">
        <f t="shared" ref="G9:G14" si="0">C9</f>
        <v>0.75</v>
      </c>
      <c r="H9" s="14">
        <f>count_weight</f>
        <v>0.7</v>
      </c>
      <c r="I9" s="15">
        <f>grad_weight</f>
        <v>0.3</v>
      </c>
      <c r="J9" s="15">
        <f>monotone_weight</f>
        <v>0.1</v>
      </c>
      <c r="K9" s="16">
        <f t="shared" ref="K9:K14" si="1">POWER(E9,H9)</f>
        <v>0</v>
      </c>
      <c r="L9" s="16">
        <f t="shared" ref="L9:L14" si="2">POWER(F9,I9)</f>
        <v>1</v>
      </c>
      <c r="M9" s="16">
        <f t="shared" ref="M9:M14" si="3">POWER(G9,J9)</f>
        <v>0.97164165786307355</v>
      </c>
      <c r="N9" s="18">
        <f t="shared" ref="N9:N14" si="4">K9*L9*M9</f>
        <v>0</v>
      </c>
      <c r="O9" s="21">
        <f>N9*max_risk</f>
        <v>0</v>
      </c>
    </row>
    <row r="10" spans="1:16" x14ac:dyDescent="0.3">
      <c r="A10" s="7">
        <v>10</v>
      </c>
      <c r="B10" s="8">
        <v>100</v>
      </c>
      <c r="C10" s="8">
        <v>0.75</v>
      </c>
      <c r="D10" s="4"/>
      <c r="E10" s="16">
        <f>LOG10(A10)/LOG10(max_count)</f>
        <v>0.16666666666666666</v>
      </c>
      <c r="F10" s="16">
        <f>LOG10(B10)/LOG10(max_grad)</f>
        <v>1</v>
      </c>
      <c r="G10" s="16">
        <f t="shared" si="0"/>
        <v>0.75</v>
      </c>
      <c r="H10" s="14">
        <f>count_weight</f>
        <v>0.7</v>
      </c>
      <c r="I10" s="15">
        <f>grad_weight</f>
        <v>0.3</v>
      </c>
      <c r="J10" s="15">
        <f>monotone_weight</f>
        <v>0.1</v>
      </c>
      <c r="K10" s="16">
        <f t="shared" si="1"/>
        <v>0.28529497656828423</v>
      </c>
      <c r="L10" s="16">
        <f t="shared" si="2"/>
        <v>1</v>
      </c>
      <c r="M10" s="16">
        <f t="shared" si="3"/>
        <v>0.97164165786307355</v>
      </c>
      <c r="N10" s="18">
        <f t="shared" si="4"/>
        <v>0.27720448401281439</v>
      </c>
      <c r="O10" s="21">
        <f>N10*max_risk</f>
        <v>23.562381141089222</v>
      </c>
    </row>
    <row r="11" spans="1:16" x14ac:dyDescent="0.3">
      <c r="A11" s="7">
        <v>100</v>
      </c>
      <c r="B11" s="8">
        <v>100</v>
      </c>
      <c r="C11" s="8">
        <v>0.75</v>
      </c>
      <c r="D11" s="4"/>
      <c r="E11" s="16">
        <f>LOG10(A11)/LOG10(max_count)</f>
        <v>0.33333333333333331</v>
      </c>
      <c r="F11" s="16">
        <f>LOG10(B11)/LOG10(max_grad)</f>
        <v>1</v>
      </c>
      <c r="G11" s="16">
        <f t="shared" si="0"/>
        <v>0.75</v>
      </c>
      <c r="H11" s="14">
        <f>count_weight</f>
        <v>0.7</v>
      </c>
      <c r="I11" s="15">
        <f>grad_weight</f>
        <v>0.3</v>
      </c>
      <c r="J11" s="15">
        <f>monotone_weight</f>
        <v>0.1</v>
      </c>
      <c r="K11" s="16">
        <f t="shared" si="1"/>
        <v>0.46346305677196981</v>
      </c>
      <c r="L11" s="16">
        <f t="shared" si="2"/>
        <v>1</v>
      </c>
      <c r="M11" s="16">
        <f t="shared" si="3"/>
        <v>0.97164165786307355</v>
      </c>
      <c r="N11" s="18">
        <f t="shared" si="4"/>
        <v>0.45032001284020451</v>
      </c>
      <c r="O11" s="21">
        <f>N11*max_risk</f>
        <v>38.277201091417382</v>
      </c>
    </row>
    <row r="12" spans="1:16" x14ac:dyDescent="0.3">
      <c r="A12" s="7">
        <v>1000</v>
      </c>
      <c r="B12" s="8">
        <v>100</v>
      </c>
      <c r="C12" s="8">
        <v>0.75</v>
      </c>
      <c r="D12" s="4"/>
      <c r="E12" s="16">
        <f>LOG10(A12)/LOG10(max_count)</f>
        <v>0.5</v>
      </c>
      <c r="F12" s="16">
        <f>LOG10(B12)/LOG10(max_grad)</f>
        <v>1</v>
      </c>
      <c r="G12" s="16">
        <f t="shared" si="0"/>
        <v>0.75</v>
      </c>
      <c r="H12" s="14">
        <f>count_weight</f>
        <v>0.7</v>
      </c>
      <c r="I12" s="15">
        <f>grad_weight</f>
        <v>0.3</v>
      </c>
      <c r="J12" s="15">
        <f>monotone_weight</f>
        <v>0.1</v>
      </c>
      <c r="K12" s="16">
        <f t="shared" si="1"/>
        <v>0.61557220667245816</v>
      </c>
      <c r="L12" s="16">
        <f t="shared" si="2"/>
        <v>1</v>
      </c>
      <c r="M12" s="16">
        <f t="shared" si="3"/>
        <v>0.97164165786307355</v>
      </c>
      <c r="N12" s="18">
        <f t="shared" si="4"/>
        <v>0.59811559942565784</v>
      </c>
      <c r="O12" s="21">
        <f>N12*max_risk</f>
        <v>50.839825951180913</v>
      </c>
    </row>
    <row r="13" spans="1:16" x14ac:dyDescent="0.3">
      <c r="A13" s="7">
        <v>10000</v>
      </c>
      <c r="B13" s="8">
        <v>100</v>
      </c>
      <c r="C13" s="8">
        <v>0.75</v>
      </c>
      <c r="D13" s="4"/>
      <c r="E13" s="16">
        <f>LOG10(A13)/LOG10(max_count)</f>
        <v>0.66666666666666663</v>
      </c>
      <c r="F13" s="16">
        <f>LOG10(B13)/LOG10(max_grad)</f>
        <v>1</v>
      </c>
      <c r="G13" s="16">
        <f t="shared" si="0"/>
        <v>0.75</v>
      </c>
      <c r="H13" s="14">
        <f>count_weight</f>
        <v>0.7</v>
      </c>
      <c r="I13" s="15">
        <f>grad_weight</f>
        <v>0.3</v>
      </c>
      <c r="J13" s="15">
        <f>monotone_weight</f>
        <v>0.1</v>
      </c>
      <c r="K13" s="16">
        <f t="shared" si="1"/>
        <v>0.75289795697123696</v>
      </c>
      <c r="L13" s="16">
        <f t="shared" si="2"/>
        <v>1</v>
      </c>
      <c r="M13" s="16">
        <f t="shared" si="3"/>
        <v>0.97164165786307355</v>
      </c>
      <c r="N13" s="18">
        <f t="shared" si="4"/>
        <v>0.7315470191132537</v>
      </c>
      <c r="O13" s="21">
        <f>N13*max_risk</f>
        <v>62.181496624626568</v>
      </c>
    </row>
    <row r="14" spans="1:16" x14ac:dyDescent="0.3">
      <c r="A14" s="7">
        <v>1000000</v>
      </c>
      <c r="B14" s="8">
        <v>100</v>
      </c>
      <c r="C14" s="8">
        <v>0.75</v>
      </c>
      <c r="D14" s="4"/>
      <c r="E14" s="16">
        <f>LOG10(A14)/LOG10(max_count)</f>
        <v>1</v>
      </c>
      <c r="F14" s="16">
        <f>LOG10(B14)/LOG10(max_grad)</f>
        <v>1</v>
      </c>
      <c r="G14" s="16">
        <f t="shared" si="0"/>
        <v>0.75</v>
      </c>
      <c r="H14" s="14">
        <f>count_weight</f>
        <v>0.7</v>
      </c>
      <c r="I14" s="15">
        <f>grad_weight</f>
        <v>0.3</v>
      </c>
      <c r="J14" s="15">
        <f>monotone_weight</f>
        <v>0.1</v>
      </c>
      <c r="K14" s="16">
        <f t="shared" si="1"/>
        <v>1</v>
      </c>
      <c r="L14" s="16">
        <f t="shared" si="2"/>
        <v>1</v>
      </c>
      <c r="M14" s="16">
        <f t="shared" si="3"/>
        <v>0.97164165786307355</v>
      </c>
      <c r="N14" s="18">
        <f t="shared" si="4"/>
        <v>0.97164165786307355</v>
      </c>
      <c r="O14" s="21">
        <f>N14*max_risk</f>
        <v>82.589540918361251</v>
      </c>
    </row>
    <row r="15" spans="1:16" x14ac:dyDescent="0.3">
      <c r="A15" s="7"/>
      <c r="B15" s="8"/>
      <c r="C15" s="8"/>
      <c r="D15" s="4"/>
      <c r="E15" s="16"/>
      <c r="F15" s="16"/>
      <c r="G15" s="16"/>
      <c r="H15" s="14"/>
      <c r="I15" s="15"/>
      <c r="J15" s="15"/>
      <c r="K15" s="16"/>
      <c r="L15" s="16"/>
      <c r="M15" s="16"/>
      <c r="N15" s="18"/>
      <c r="O15" s="21"/>
    </row>
    <row r="16" spans="1:16" x14ac:dyDescent="0.3">
      <c r="A16" s="7">
        <v>200</v>
      </c>
      <c r="B16" s="8">
        <v>1</v>
      </c>
      <c r="C16" s="8">
        <v>0.75</v>
      </c>
      <c r="D16" s="4"/>
      <c r="E16" s="16">
        <f>LOG10(A16)/LOG10(max_count)</f>
        <v>0.38350499927733023</v>
      </c>
      <c r="F16" s="16">
        <f>LOG10(B16)/LOG10(max_grad)</f>
        <v>0</v>
      </c>
      <c r="G16" s="16">
        <f t="shared" ref="G16:G26" si="5">C16</f>
        <v>0.75</v>
      </c>
      <c r="H16" s="14">
        <f>count_weight</f>
        <v>0.7</v>
      </c>
      <c r="I16" s="15">
        <f>grad_weight</f>
        <v>0.3</v>
      </c>
      <c r="J16" s="15">
        <f>monotone_weight</f>
        <v>0.1</v>
      </c>
      <c r="K16" s="16">
        <f t="shared" ref="K16:K26" si="6">POWER(E16,H16)</f>
        <v>0.51125753383087702</v>
      </c>
      <c r="L16" s="16">
        <f t="shared" ref="L16:L26" si="7">POWER(F16,I16)</f>
        <v>0</v>
      </c>
      <c r="M16" s="16">
        <f t="shared" ref="M16:M26" si="8">POWER(G16,J16)</f>
        <v>0.97164165786307355</v>
      </c>
      <c r="N16" s="18">
        <f t="shared" ref="N16:N26" si="9">K16*L16*M16</f>
        <v>0</v>
      </c>
      <c r="O16" s="21">
        <f>N16*max_risk</f>
        <v>0</v>
      </c>
    </row>
    <row r="17" spans="1:15" x14ac:dyDescent="0.3">
      <c r="A17" s="7">
        <v>200</v>
      </c>
      <c r="B17" s="8">
        <v>10</v>
      </c>
      <c r="C17" s="8">
        <v>0.75</v>
      </c>
      <c r="D17" s="4"/>
      <c r="E17" s="16">
        <f>LOG10(A17)/LOG10(max_count)</f>
        <v>0.38350499927733023</v>
      </c>
      <c r="F17" s="16">
        <f>LOG10(B17)/LOG10(max_grad)</f>
        <v>0.5</v>
      </c>
      <c r="G17" s="16">
        <f t="shared" si="5"/>
        <v>0.75</v>
      </c>
      <c r="H17" s="14">
        <f>count_weight</f>
        <v>0.7</v>
      </c>
      <c r="I17" s="15">
        <f>grad_weight</f>
        <v>0.3</v>
      </c>
      <c r="J17" s="15">
        <f>monotone_weight</f>
        <v>0.1</v>
      </c>
      <c r="K17" s="16">
        <f t="shared" si="6"/>
        <v>0.51125753383087702</v>
      </c>
      <c r="L17" s="16">
        <f t="shared" si="7"/>
        <v>0.81225239635623547</v>
      </c>
      <c r="M17" s="16">
        <f t="shared" si="8"/>
        <v>0.97164165786307355</v>
      </c>
      <c r="N17" s="18">
        <f t="shared" si="9"/>
        <v>0.40349378381758383</v>
      </c>
      <c r="O17" s="21">
        <f>N17*max_risk</f>
        <v>34.296971624494624</v>
      </c>
    </row>
    <row r="18" spans="1:15" x14ac:dyDescent="0.3">
      <c r="A18" s="7">
        <v>200</v>
      </c>
      <c r="B18" s="8">
        <v>100</v>
      </c>
      <c r="C18" s="8">
        <v>0.75</v>
      </c>
      <c r="D18" s="4"/>
      <c r="E18" s="16">
        <f>LOG10(A18)/LOG10(max_count)</f>
        <v>0.38350499927733023</v>
      </c>
      <c r="F18" s="16">
        <f>LOG10(B18)/LOG10(max_grad)</f>
        <v>1</v>
      </c>
      <c r="G18" s="16">
        <f t="shared" si="5"/>
        <v>0.75</v>
      </c>
      <c r="H18" s="14">
        <f>count_weight</f>
        <v>0.7</v>
      </c>
      <c r="I18" s="15">
        <f>grad_weight</f>
        <v>0.3</v>
      </c>
      <c r="J18" s="15">
        <f>monotone_weight</f>
        <v>0.1</v>
      </c>
      <c r="K18" s="16">
        <f t="shared" si="6"/>
        <v>0.51125753383087702</v>
      </c>
      <c r="L18" s="16">
        <f t="shared" si="7"/>
        <v>1</v>
      </c>
      <c r="M18" s="16">
        <f t="shared" si="8"/>
        <v>0.97164165786307355</v>
      </c>
      <c r="N18" s="18">
        <f t="shared" si="9"/>
        <v>0.49675911776641973</v>
      </c>
      <c r="O18" s="21">
        <f>N18*max_risk</f>
        <v>42.224525010145676</v>
      </c>
    </row>
    <row r="19" spans="1:15" x14ac:dyDescent="0.3">
      <c r="A19" s="7">
        <v>200</v>
      </c>
      <c r="B19" s="8">
        <v>1000</v>
      </c>
      <c r="C19" s="8">
        <v>0.75</v>
      </c>
      <c r="D19" s="4"/>
      <c r="E19" s="16">
        <f>LOG10(A19)/LOG10(max_count)</f>
        <v>0.38350499927733023</v>
      </c>
      <c r="F19" s="16">
        <f>LOG10(B19)/LOG10(max_grad)</f>
        <v>1.5</v>
      </c>
      <c r="G19" s="16">
        <f t="shared" si="5"/>
        <v>0.75</v>
      </c>
      <c r="H19" s="14">
        <f>count_weight</f>
        <v>0.7</v>
      </c>
      <c r="I19" s="15">
        <f>grad_weight</f>
        <v>0.3</v>
      </c>
      <c r="J19" s="15">
        <f>monotone_weight</f>
        <v>0.1</v>
      </c>
      <c r="K19" s="16">
        <f t="shared" si="6"/>
        <v>0.51125753383087702</v>
      </c>
      <c r="L19" s="16">
        <f t="shared" si="7"/>
        <v>1.1293469354568555</v>
      </c>
      <c r="M19" s="16">
        <f t="shared" si="8"/>
        <v>0.97164165786307355</v>
      </c>
      <c r="N19" s="18">
        <f t="shared" si="9"/>
        <v>0.56101338730975725</v>
      </c>
      <c r="O19" s="21">
        <f>N19*max_risk</f>
        <v>47.686137921329369</v>
      </c>
    </row>
    <row r="20" spans="1:15" x14ac:dyDescent="0.3">
      <c r="A20" s="7"/>
      <c r="B20" s="8"/>
      <c r="C20" s="8"/>
      <c r="D20" s="4"/>
      <c r="E20" s="16"/>
      <c r="F20" s="16"/>
      <c r="G20" s="16"/>
      <c r="H20" s="14"/>
      <c r="I20" s="15"/>
      <c r="J20" s="15"/>
      <c r="K20" s="16"/>
      <c r="L20" s="16"/>
      <c r="M20" s="16"/>
      <c r="N20" s="18"/>
      <c r="O20" s="21"/>
    </row>
    <row r="21" spans="1:15" x14ac:dyDescent="0.3">
      <c r="A21" s="7">
        <v>1000</v>
      </c>
      <c r="B21" s="8">
        <v>20</v>
      </c>
      <c r="C21" s="8">
        <f>1/6</f>
        <v>0.16666666666666666</v>
      </c>
      <c r="D21" s="4"/>
      <c r="E21" s="16">
        <f>LOG10(A21)/LOG10(max_count)</f>
        <v>0.5</v>
      </c>
      <c r="F21" s="16">
        <f>LOG10(B21)/LOG10(max_grad)</f>
        <v>0.65051499783199063</v>
      </c>
      <c r="G21" s="16">
        <f t="shared" si="5"/>
        <v>0.16666666666666666</v>
      </c>
      <c r="H21" s="14">
        <f>count_weight</f>
        <v>0.7</v>
      </c>
      <c r="I21" s="15">
        <f>grad_weight</f>
        <v>0.3</v>
      </c>
      <c r="J21" s="15">
        <f>monotone_weight</f>
        <v>0.1</v>
      </c>
      <c r="K21" s="16">
        <f t="shared" si="6"/>
        <v>0.61557220667245816</v>
      </c>
      <c r="L21" s="16">
        <f t="shared" si="7"/>
        <v>0.87897635843865851</v>
      </c>
      <c r="M21" s="16">
        <f t="shared" si="8"/>
        <v>0.83595880207793682</v>
      </c>
      <c r="N21" s="18">
        <f t="shared" si="9"/>
        <v>0.4523150851579309</v>
      </c>
      <c r="O21" s="21">
        <f>N21*max_risk</f>
        <v>38.446782238424127</v>
      </c>
    </row>
    <row r="22" spans="1:15" x14ac:dyDescent="0.3">
      <c r="A22" s="7">
        <v>1000</v>
      </c>
      <c r="B22" s="8">
        <v>20</v>
      </c>
      <c r="C22" s="8">
        <f>2/6</f>
        <v>0.33333333333333331</v>
      </c>
      <c r="D22" s="4"/>
      <c r="E22" s="16">
        <f>LOG10(A22)/LOG10(max_count)</f>
        <v>0.5</v>
      </c>
      <c r="F22" s="16">
        <f>LOG10(B22)/LOG10(max_grad)</f>
        <v>0.65051499783199063</v>
      </c>
      <c r="G22" s="16">
        <f t="shared" si="5"/>
        <v>0.33333333333333331</v>
      </c>
      <c r="H22" s="14">
        <f>count_weight</f>
        <v>0.7</v>
      </c>
      <c r="I22" s="15">
        <f>grad_weight</f>
        <v>0.3</v>
      </c>
      <c r="J22" s="15">
        <f>monotone_weight</f>
        <v>0.1</v>
      </c>
      <c r="K22" s="16">
        <f t="shared" si="6"/>
        <v>0.61557220667245816</v>
      </c>
      <c r="L22" s="16">
        <f t="shared" si="7"/>
        <v>0.87897635843865851</v>
      </c>
      <c r="M22" s="16">
        <f t="shared" si="8"/>
        <v>0.89595845984076217</v>
      </c>
      <c r="N22" s="18">
        <f t="shared" si="9"/>
        <v>0.48477930497711391</v>
      </c>
      <c r="O22" s="21">
        <f>N22*max_risk</f>
        <v>41.206240923054679</v>
      </c>
    </row>
    <row r="23" spans="1:15" x14ac:dyDescent="0.3">
      <c r="A23" s="7">
        <v>1000</v>
      </c>
      <c r="B23" s="8">
        <v>20</v>
      </c>
      <c r="C23" s="8">
        <f>3/6</f>
        <v>0.5</v>
      </c>
      <c r="D23" s="4"/>
      <c r="E23" s="16">
        <f>LOG10(A23)/LOG10(max_count)</f>
        <v>0.5</v>
      </c>
      <c r="F23" s="16">
        <f>LOG10(B23)/LOG10(max_grad)</f>
        <v>0.65051499783199063</v>
      </c>
      <c r="G23" s="16">
        <f t="shared" si="5"/>
        <v>0.5</v>
      </c>
      <c r="H23" s="14">
        <f>count_weight</f>
        <v>0.7</v>
      </c>
      <c r="I23" s="15">
        <f>grad_weight</f>
        <v>0.3</v>
      </c>
      <c r="J23" s="15">
        <f>monotone_weight</f>
        <v>0.1</v>
      </c>
      <c r="K23" s="16">
        <f t="shared" si="6"/>
        <v>0.61557220667245816</v>
      </c>
      <c r="L23" s="16">
        <f t="shared" si="7"/>
        <v>0.87897635843865851</v>
      </c>
      <c r="M23" s="16">
        <f t="shared" si="8"/>
        <v>0.93303299153680741</v>
      </c>
      <c r="N23" s="18">
        <f t="shared" si="9"/>
        <v>0.50483934850988565</v>
      </c>
      <c r="O23" s="21">
        <f>N23*max_risk</f>
        <v>42.911344623340284</v>
      </c>
    </row>
    <row r="24" spans="1:15" x14ac:dyDescent="0.3">
      <c r="A24" s="7">
        <v>1000</v>
      </c>
      <c r="B24" s="8">
        <v>20</v>
      </c>
      <c r="C24" s="8">
        <f>4/6</f>
        <v>0.66666666666666663</v>
      </c>
      <c r="D24" s="4"/>
      <c r="E24" s="16">
        <f>LOG10(A24)/LOG10(max_count)</f>
        <v>0.5</v>
      </c>
      <c r="F24" s="16">
        <f>LOG10(B24)/LOG10(max_grad)</f>
        <v>0.65051499783199063</v>
      </c>
      <c r="G24" s="16">
        <f t="shared" si="5"/>
        <v>0.66666666666666663</v>
      </c>
      <c r="H24" s="14">
        <f>count_weight</f>
        <v>0.7</v>
      </c>
      <c r="I24" s="15">
        <f>grad_weight</f>
        <v>0.3</v>
      </c>
      <c r="J24" s="15">
        <f>monotone_weight</f>
        <v>0.1</v>
      </c>
      <c r="K24" s="16">
        <f t="shared" si="6"/>
        <v>0.61557220667245816</v>
      </c>
      <c r="L24" s="16">
        <f t="shared" si="7"/>
        <v>0.87897635843865851</v>
      </c>
      <c r="M24" s="16">
        <f t="shared" si="8"/>
        <v>0.96026450079221803</v>
      </c>
      <c r="N24" s="18">
        <f t="shared" si="9"/>
        <v>0.51957359426125904</v>
      </c>
      <c r="O24" s="21">
        <f>N24*max_risk</f>
        <v>44.163755512207018</v>
      </c>
    </row>
    <row r="25" spans="1:15" x14ac:dyDescent="0.3">
      <c r="A25" s="7">
        <v>1000</v>
      </c>
      <c r="B25" s="8">
        <v>20</v>
      </c>
      <c r="C25" s="8">
        <f>4/6</f>
        <v>0.66666666666666663</v>
      </c>
      <c r="D25" s="4"/>
      <c r="E25" s="16">
        <f>LOG10(A25)/LOG10(max_count)</f>
        <v>0.5</v>
      </c>
      <c r="F25" s="16">
        <f>LOG10(B25)/LOG10(max_grad)</f>
        <v>0.65051499783199063</v>
      </c>
      <c r="G25" s="16">
        <f t="shared" si="5"/>
        <v>0.66666666666666663</v>
      </c>
      <c r="H25" s="14">
        <f>count_weight</f>
        <v>0.7</v>
      </c>
      <c r="I25" s="15">
        <f>grad_weight</f>
        <v>0.3</v>
      </c>
      <c r="J25" s="15">
        <f>monotone_weight</f>
        <v>0.1</v>
      </c>
      <c r="K25" s="16">
        <f t="shared" si="6"/>
        <v>0.61557220667245816</v>
      </c>
      <c r="L25" s="16">
        <f t="shared" si="7"/>
        <v>0.87897635843865851</v>
      </c>
      <c r="M25" s="16">
        <f t="shared" si="8"/>
        <v>0.96026450079221803</v>
      </c>
      <c r="N25" s="18">
        <f t="shared" si="9"/>
        <v>0.51957359426125904</v>
      </c>
      <c r="O25" s="21">
        <f>N25*max_risk</f>
        <v>44.163755512207018</v>
      </c>
    </row>
    <row r="26" spans="1:15" x14ac:dyDescent="0.3">
      <c r="A26" s="7">
        <v>1000</v>
      </c>
      <c r="B26" s="8">
        <v>20</v>
      </c>
      <c r="C26" s="8">
        <f>1</f>
        <v>1</v>
      </c>
      <c r="D26" s="4"/>
      <c r="E26" s="16">
        <f>LOG10(A26)/LOG10(max_count)</f>
        <v>0.5</v>
      </c>
      <c r="F26" s="16">
        <f>LOG10(B26)/LOG10(max_grad)</f>
        <v>0.65051499783199063</v>
      </c>
      <c r="G26" s="16">
        <f t="shared" si="5"/>
        <v>1</v>
      </c>
      <c r="H26" s="14">
        <f>count_weight</f>
        <v>0.7</v>
      </c>
      <c r="I26" s="15">
        <f>grad_weight</f>
        <v>0.3</v>
      </c>
      <c r="J26" s="15">
        <f>monotone_weight</f>
        <v>0.1</v>
      </c>
      <c r="K26" s="16">
        <f t="shared" si="6"/>
        <v>0.61557220667245816</v>
      </c>
      <c r="L26" s="16">
        <f t="shared" si="7"/>
        <v>0.87897635843865851</v>
      </c>
      <c r="M26" s="16">
        <f t="shared" si="8"/>
        <v>1</v>
      </c>
      <c r="N26" s="18">
        <f t="shared" si="9"/>
        <v>0.54107341657700658</v>
      </c>
      <c r="O26" s="21">
        <f>N26*max_risk</f>
        <v>45.99124040904556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trend risk score calculator</vt:lpstr>
      <vt:lpstr>count_weight</vt:lpstr>
      <vt:lpstr>grad_weight</vt:lpstr>
      <vt:lpstr>max_count</vt:lpstr>
      <vt:lpstr>max_grad</vt:lpstr>
      <vt:lpstr>max_risk</vt:lpstr>
      <vt:lpstr>mono_weight</vt:lpstr>
      <vt:lpstr>monotone_weight</vt:lpstr>
      <vt:lpstr>risk_weights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gb116845</dc:creator>
  <cp:lastModifiedBy>gb116845</cp:lastModifiedBy>
  <dcterms:created xsi:type="dcterms:W3CDTF">2017-12-18T09:57:25Z</dcterms:created>
  <dcterms:modified xsi:type="dcterms:W3CDTF">2017-12-18T10:42:02Z</dcterms:modified>
</cp:coreProperties>
</file>